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ar.az\dfs-r\Roam\Kamala_Rustamova\Desktop\Payment systems_site update_Oct_2021\"/>
    </mc:Choice>
  </mc:AlternateContent>
  <bookViews>
    <workbookView xWindow="120" yWindow="15" windowWidth="15135" windowHeight="8130"/>
  </bookViews>
  <sheets>
    <sheet name="Sheet0" sheetId="4" r:id="rId1"/>
    <sheet name="Sheet1" sheetId="1" state="hidden" r:id="rId2"/>
    <sheet name="Sheet2" sheetId="2" state="hidden" r:id="rId3"/>
    <sheet name="Sheet3" sheetId="3" state="hidden" r:id="rId4"/>
    <sheet name="Sheet4" sheetId="5" state="hidden" r:id="rId5"/>
  </sheets>
  <calcPr calcId="162913"/>
</workbook>
</file>

<file path=xl/calcChain.xml><?xml version="1.0" encoding="utf-8"?>
<calcChain xmlns="http://schemas.openxmlformats.org/spreadsheetml/2006/main">
  <c r="D11" i="4" l="1"/>
  <c r="A5" i="5" l="1"/>
  <c r="A2" i="2"/>
  <c r="B30" i="2" s="1"/>
  <c r="C30" i="2" s="1"/>
  <c r="C36" i="5" l="1"/>
  <c r="A2" i="5"/>
  <c r="B36" i="5" s="1"/>
  <c r="B3" i="2"/>
  <c r="C3" i="2" s="1"/>
  <c r="B5" i="2"/>
  <c r="C5" i="2" s="1"/>
  <c r="B7" i="2"/>
  <c r="C7" i="2" s="1"/>
  <c r="B9" i="2"/>
  <c r="C9" i="2" s="1"/>
  <c r="B11" i="2"/>
  <c r="C11" i="2" s="1"/>
  <c r="B13" i="2"/>
  <c r="C13" i="2" s="1"/>
  <c r="B15" i="2"/>
  <c r="C15" i="2" s="1"/>
  <c r="B17" i="2"/>
  <c r="C17" i="2" s="1"/>
  <c r="B19" i="2"/>
  <c r="C19" i="2" s="1"/>
  <c r="B21" i="2"/>
  <c r="C21" i="2" s="1"/>
  <c r="B23" i="2"/>
  <c r="C23" i="2" s="1"/>
  <c r="B25" i="2"/>
  <c r="C25" i="2" s="1"/>
  <c r="B27" i="2"/>
  <c r="C27" i="2" s="1"/>
  <c r="B29" i="2"/>
  <c r="C29" i="2" s="1"/>
  <c r="B4" i="2"/>
  <c r="C4" i="2" s="1"/>
  <c r="B6" i="2"/>
  <c r="C6" i="2" s="1"/>
  <c r="B8" i="2"/>
  <c r="C8" i="2" s="1"/>
  <c r="B10" i="2"/>
  <c r="C10" i="2" s="1"/>
  <c r="B12" i="2"/>
  <c r="C12" i="2" s="1"/>
  <c r="B14" i="2"/>
  <c r="C14" i="2" s="1"/>
  <c r="B16" i="2"/>
  <c r="C16" i="2" s="1"/>
  <c r="B18" i="2"/>
  <c r="C18" i="2" s="1"/>
  <c r="B20" i="2"/>
  <c r="C20" i="2" s="1"/>
  <c r="B22" i="2"/>
  <c r="C22" i="2" s="1"/>
  <c r="B24" i="2"/>
  <c r="C24" i="2" s="1"/>
  <c r="B26" i="2"/>
  <c r="C26" i="2" s="1"/>
  <c r="B28" i="2"/>
  <c r="C28" i="2" s="1"/>
  <c r="D3" i="2" l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B29" i="5"/>
  <c r="C29" i="5" s="1"/>
  <c r="B25" i="5"/>
  <c r="C25" i="5" s="1"/>
  <c r="B21" i="5"/>
  <c r="C21" i="5" s="1"/>
  <c r="B16" i="5"/>
  <c r="C16" i="5" s="1"/>
  <c r="B8" i="5"/>
  <c r="C8" i="5" s="1"/>
  <c r="B27" i="5"/>
  <c r="C27" i="5" s="1"/>
  <c r="B23" i="5"/>
  <c r="C23" i="5" s="1"/>
  <c r="B19" i="5"/>
  <c r="C19" i="5" s="1"/>
  <c r="B12" i="5"/>
  <c r="C12" i="5" s="1"/>
  <c r="B3" i="5"/>
  <c r="C3" i="5" s="1"/>
  <c r="B28" i="5"/>
  <c r="C28" i="5" s="1"/>
  <c r="B26" i="5"/>
  <c r="C26" i="5" s="1"/>
  <c r="B24" i="5"/>
  <c r="C24" i="5" s="1"/>
  <c r="B22" i="5"/>
  <c r="C22" i="5" s="1"/>
  <c r="B20" i="5"/>
  <c r="C20" i="5" s="1"/>
  <c r="B18" i="5"/>
  <c r="C18" i="5" s="1"/>
  <c r="B14" i="5"/>
  <c r="C14" i="5" s="1"/>
  <c r="B10" i="5"/>
  <c r="C10" i="5" s="1"/>
  <c r="B6" i="5"/>
  <c r="C6" i="5" s="1"/>
  <c r="B35" i="5"/>
  <c r="C35" i="5" s="1"/>
  <c r="B17" i="5"/>
  <c r="C17" i="5" s="1"/>
  <c r="B15" i="5"/>
  <c r="C15" i="5" s="1"/>
  <c r="B13" i="5"/>
  <c r="C13" i="5" s="1"/>
  <c r="B11" i="5"/>
  <c r="C11" i="5" s="1"/>
  <c r="B9" i="5"/>
  <c r="C9" i="5" s="1"/>
  <c r="B7" i="5"/>
  <c r="C7" i="5" s="1"/>
  <c r="B5" i="5"/>
  <c r="C5" i="5" s="1"/>
  <c r="B32" i="5"/>
  <c r="C32" i="5" s="1"/>
  <c r="B4" i="5"/>
  <c r="C4" i="5" s="1"/>
  <c r="B34" i="5"/>
  <c r="C34" i="5" s="1"/>
  <c r="B30" i="5"/>
  <c r="C30" i="5" s="1"/>
  <c r="B31" i="5"/>
  <c r="C31" i="5" s="1"/>
  <c r="B33" i="5"/>
  <c r="C33" i="5" s="1"/>
  <c r="D3" i="5"/>
  <c r="A4" i="2"/>
  <c r="D4" i="5" l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A4" i="5"/>
  <c r="A6" i="5" s="1"/>
  <c r="A3" i="2"/>
  <c r="A2" i="1"/>
  <c r="A2" i="3" l="1"/>
  <c r="G3" i="3" s="1"/>
  <c r="E3" i="1"/>
  <c r="B2" i="1"/>
  <c r="C10" i="1" s="1"/>
  <c r="C3" i="1"/>
  <c r="B3" i="1"/>
  <c r="B4" i="1" s="1"/>
  <c r="B5" i="1" s="1"/>
  <c r="D3" i="1"/>
  <c r="C2" i="1"/>
  <c r="F3" i="1"/>
  <c r="H3" i="1"/>
  <c r="G3" i="1"/>
  <c r="I3" i="1"/>
  <c r="C6" i="1" l="1"/>
  <c r="B6" i="1" s="1"/>
  <c r="B7" i="1" s="1"/>
  <c r="B8" i="1" s="1"/>
  <c r="B9" i="1" s="1"/>
  <c r="C8" i="1"/>
  <c r="D3" i="3"/>
  <c r="B3" i="3"/>
  <c r="B4" i="3" s="1"/>
  <c r="B5" i="3" s="1"/>
  <c r="C2" i="3"/>
  <c r="K3" i="3"/>
  <c r="J3" i="3"/>
  <c r="B2" i="3"/>
  <c r="C22" i="3" s="1"/>
  <c r="C3" i="3"/>
  <c r="H3" i="3"/>
  <c r="I3" i="3"/>
  <c r="F3" i="3"/>
  <c r="E3" i="3"/>
  <c r="C12" i="1"/>
  <c r="C14" i="1" s="1"/>
  <c r="C16" i="1" s="1"/>
  <c r="C16" i="3" l="1"/>
  <c r="C12" i="3"/>
  <c r="C14" i="3"/>
  <c r="C20" i="3"/>
  <c r="C10" i="3"/>
  <c r="C8" i="3"/>
  <c r="C6" i="3"/>
  <c r="B6" i="3" s="1"/>
  <c r="B7" i="3" s="1"/>
  <c r="B8" i="3" s="1"/>
  <c r="B9" i="3" s="1"/>
  <c r="B10" i="3" s="1"/>
  <c r="C18" i="3"/>
  <c r="B10" i="1"/>
  <c r="B11" i="1" s="1"/>
  <c r="B12" i="1" s="1"/>
  <c r="B13" i="1" s="1"/>
  <c r="B14" i="1" s="1"/>
  <c r="B15" i="1" s="1"/>
  <c r="B16" i="1" s="1"/>
  <c r="B17" i="1" s="1"/>
  <c r="C18" i="1"/>
  <c r="B11" i="3" l="1"/>
  <c r="B18" i="1"/>
  <c r="B19" i="1" s="1"/>
  <c r="B20" i="1" s="1"/>
  <c r="C20" i="1" s="1"/>
  <c r="D6" i="4" s="1"/>
  <c r="B12" i="3" l="1"/>
  <c r="B13" i="3" s="1"/>
  <c r="B14" i="3" l="1"/>
  <c r="B15" i="3" s="1"/>
  <c r="B16" i="3" s="1"/>
  <c r="B17" i="3" s="1"/>
  <c r="B18" i="3" s="1"/>
  <c r="B19" i="3" l="1"/>
  <c r="B20" i="3" s="1"/>
  <c r="B21" i="3" l="1"/>
  <c r="B22" i="3" l="1"/>
  <c r="B23" i="3" s="1"/>
  <c r="A3" i="5" s="1"/>
</calcChain>
</file>

<file path=xl/sharedStrings.xml><?xml version="1.0" encoding="utf-8"?>
<sst xmlns="http://schemas.openxmlformats.org/spreadsheetml/2006/main" count="9" uniqueCount="8">
  <si>
    <t>AZ00NABZ00000000137010001944</t>
  </si>
  <si>
    <t>TR330006200008200009087647</t>
  </si>
  <si>
    <t xml:space="preserve">Outcome:  </t>
  </si>
  <si>
    <t>Enter IBAN:</t>
  </si>
  <si>
    <t xml:space="preserve">Validation outcome: </t>
  </si>
  <si>
    <t xml:space="preserve">1. Generation of (domestic) IBAN structured bank accounts: </t>
  </si>
  <si>
    <t xml:space="preserve">2.Validation of (domestic, international) IBAN structured bank accounts: </t>
  </si>
  <si>
    <t>Enter a new 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</si>
</sst>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3F3F76"/>
      <name val="Times New Roman"/>
      <family val="1"/>
      <charset val="204"/>
    </font>
    <font>
      <b/>
      <sz val="16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0" fontId="2" fillId="0" borderId="0" xfId="0" applyFont="1"/>
    <xf numFmtId="0" fontId="3" fillId="0" borderId="0" xfId="0" applyFont="1"/>
    <xf numFmtId="0" fontId="4" fillId="4" borderId="1" xfId="1" applyFont="1" applyFill="1" applyAlignment="1">
      <alignment horizontal="center" vertical="center"/>
    </xf>
    <xf numFmtId="0" fontId="4" fillId="6" borderId="1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1"/>
  <sheetViews>
    <sheetView tabSelected="1" topLeftCell="B1" zoomScale="112" zoomScaleNormal="112" workbookViewId="0">
      <selection activeCell="J9" sqref="J9"/>
    </sheetView>
  </sheetViews>
  <sheetFormatPr defaultRowHeight="15" x14ac:dyDescent="0.25"/>
  <cols>
    <col min="1" max="2" width="9.140625" style="4"/>
    <col min="3" max="3" width="18.140625" style="5" customWidth="1"/>
    <col min="4" max="4" width="75.7109375" style="4" customWidth="1"/>
    <col min="5" max="16384" width="9.140625" style="4"/>
  </cols>
  <sheetData>
    <row r="3" spans="3:4" ht="42" customHeight="1" x14ac:dyDescent="0.25">
      <c r="C3" s="12" t="s">
        <v>5</v>
      </c>
      <c r="D3" s="12"/>
    </row>
    <row r="4" spans="3:4" ht="34.5" customHeight="1" x14ac:dyDescent="0.25">
      <c r="C4" s="8" t="s">
        <v>7</v>
      </c>
      <c r="D4" s="6" t="s">
        <v>0</v>
      </c>
    </row>
    <row r="5" spans="3:4" ht="8.25" customHeight="1" x14ac:dyDescent="0.25">
      <c r="C5" s="9"/>
      <c r="D5" s="10"/>
    </row>
    <row r="6" spans="3:4" ht="38.25" customHeight="1" x14ac:dyDescent="0.25">
      <c r="C6" s="8" t="s">
        <v>2</v>
      </c>
      <c r="D6" s="7" t="str">
        <f>IF(Sheet2!A3=0,"IBAN təlimata üyğun hazırlanmayıb!!!",CONCATENATE("AZ",Sheet1!C20,RIGHT(D4,24)))</f>
        <v>AZ21NABZ00000000137010001944</v>
      </c>
    </row>
    <row r="7" spans="3:4" ht="21" customHeight="1" x14ac:dyDescent="0.25">
      <c r="C7" s="11"/>
      <c r="D7" s="11"/>
    </row>
    <row r="8" spans="3:4" ht="46.5" customHeight="1" x14ac:dyDescent="0.25">
      <c r="C8" s="12" t="s">
        <v>6</v>
      </c>
      <c r="D8" s="12"/>
    </row>
    <row r="9" spans="3:4" ht="39" customHeight="1" x14ac:dyDescent="0.25">
      <c r="C9" s="8" t="s">
        <v>3</v>
      </c>
      <c r="D9" s="7" t="s">
        <v>1</v>
      </c>
    </row>
    <row r="10" spans="3:4" ht="7.5" customHeight="1" x14ac:dyDescent="0.25">
      <c r="C10" s="9"/>
      <c r="D10" s="10"/>
    </row>
    <row r="11" spans="3:4" ht="38.25" customHeight="1" x14ac:dyDescent="0.25">
      <c r="C11" s="8" t="s">
        <v>4</v>
      </c>
      <c r="D11" s="7" t="str">
        <f>IF(Sheet4!A3=0,"IBAN təlimata üyğun hazırlanmayıb!!!","Check digits are correct!!!")</f>
        <v>Check digits are correct!!!</v>
      </c>
    </row>
  </sheetData>
  <mergeCells count="5">
    <mergeCell ref="C10:D10"/>
    <mergeCell ref="C7:D7"/>
    <mergeCell ref="C5:D5"/>
    <mergeCell ref="C3:D3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B1" workbookViewId="0">
      <selection activeCell="F10" sqref="F10"/>
    </sheetView>
  </sheetViews>
  <sheetFormatPr defaultRowHeight="15" x14ac:dyDescent="0.25"/>
  <cols>
    <col min="1" max="1" width="60" customWidth="1"/>
    <col min="2" max="2" width="14.7109375" customWidth="1"/>
    <col min="3" max="3" width="13" customWidth="1"/>
  </cols>
  <sheetData>
    <row r="1" spans="1:9" x14ac:dyDescent="0.25">
      <c r="A1" s="3" t="s">
        <v>0</v>
      </c>
    </row>
    <row r="2" spans="1:9" x14ac:dyDescent="0.25">
      <c r="A2" s="3" t="str">
        <f>Sheet2!A4</f>
        <v>2310113500000000137010001944103500</v>
      </c>
      <c r="B2">
        <f>IF(MOD(LEN(A2)-9,7)=0,INT((LEN(A2)-9)/7)+2,INT((LEN(A2)-9)/7+2))</f>
        <v>5</v>
      </c>
      <c r="C2">
        <f>MOD(LEN(A2)-9,7)</f>
        <v>4</v>
      </c>
    </row>
    <row r="3" spans="1:9" x14ac:dyDescent="0.25">
      <c r="B3" t="str">
        <f>LEFT(A2,9)</f>
        <v>231011350</v>
      </c>
      <c r="C3" t="str">
        <f>MID(A2,10,7)</f>
        <v>0000000</v>
      </c>
      <c r="D3" t="str">
        <f>MID(A2,17,7)</f>
        <v>1370100</v>
      </c>
      <c r="E3" t="str">
        <f>MID(A2,24,7)</f>
        <v>0194410</v>
      </c>
      <c r="F3" t="str">
        <f>MID(A2,31,7)</f>
        <v>3500</v>
      </c>
      <c r="G3" t="str">
        <f>MID(A2,38,7)</f>
        <v/>
      </c>
      <c r="H3" t="str">
        <f>MID(A2,45,7)</f>
        <v/>
      </c>
      <c r="I3" t="str">
        <f>MID(A2,52,7)</f>
        <v/>
      </c>
    </row>
    <row r="4" spans="1:9" x14ac:dyDescent="0.25">
      <c r="B4">
        <f>VALUE(B3)</f>
        <v>231011350</v>
      </c>
    </row>
    <row r="5" spans="1:9" x14ac:dyDescent="0.25">
      <c r="B5">
        <f>MOD(B4,97)</f>
        <v>30</v>
      </c>
    </row>
    <row r="6" spans="1:9" x14ac:dyDescent="0.25">
      <c r="B6" s="2">
        <f>B5*10^C6+VALUE(C3)</f>
        <v>300000000</v>
      </c>
      <c r="C6">
        <f>IF(B2&gt;2,7,C2)</f>
        <v>7</v>
      </c>
    </row>
    <row r="7" spans="1:9" x14ac:dyDescent="0.25">
      <c r="B7">
        <f>MOD(B6,97)</f>
        <v>49</v>
      </c>
    </row>
    <row r="8" spans="1:9" x14ac:dyDescent="0.25">
      <c r="B8">
        <f>B7*10^C8+VALUE(D3)</f>
        <v>491370100</v>
      </c>
      <c r="C8">
        <f>IF(B2&gt;3,7,C2)</f>
        <v>7</v>
      </c>
    </row>
    <row r="9" spans="1:9" x14ac:dyDescent="0.25">
      <c r="B9">
        <f>MOD(B8,97)</f>
        <v>13</v>
      </c>
    </row>
    <row r="10" spans="1:9" x14ac:dyDescent="0.25">
      <c r="B10">
        <f>B9*10^C10+VALUE(E3)</f>
        <v>130194410</v>
      </c>
      <c r="C10">
        <f>IF(B2&gt;4,7,C2)</f>
        <v>7</v>
      </c>
    </row>
    <row r="11" spans="1:9" x14ac:dyDescent="0.25">
      <c r="B11">
        <f>MOD(B10,97)</f>
        <v>40</v>
      </c>
    </row>
    <row r="12" spans="1:9" x14ac:dyDescent="0.25">
      <c r="B12">
        <f>B11*10^C12+VALUE(F3)</f>
        <v>403500</v>
      </c>
      <c r="C12">
        <f>IF(B2&gt;5,7,C2)</f>
        <v>4</v>
      </c>
    </row>
    <row r="13" spans="1:9" x14ac:dyDescent="0.25">
      <c r="B13">
        <f>MOD(B12,97)</f>
        <v>77</v>
      </c>
    </row>
    <row r="14" spans="1:9" x14ac:dyDescent="0.25">
      <c r="B14">
        <f>IF(C14=0,B13,B13*10^C14+VALUE(G3))</f>
        <v>77</v>
      </c>
      <c r="C14" s="3">
        <f>IF(C12&lt;7,0,IF(B2&gt;6,7,C2))</f>
        <v>0</v>
      </c>
    </row>
    <row r="15" spans="1:9" x14ac:dyDescent="0.25">
      <c r="B15">
        <f>MOD(B14,97)</f>
        <v>77</v>
      </c>
    </row>
    <row r="16" spans="1:9" x14ac:dyDescent="0.25">
      <c r="B16">
        <f>IF(C16=0,B15,B15*10^C16+VALUE(H3))</f>
        <v>77</v>
      </c>
      <c r="C16">
        <f>IF(C14&lt;7,0,IF(B2&gt;7,7,C2))</f>
        <v>0</v>
      </c>
    </row>
    <row r="17" spans="2:3" x14ac:dyDescent="0.25">
      <c r="B17">
        <f>MOD(B16,97)</f>
        <v>77</v>
      </c>
    </row>
    <row r="18" spans="2:3" x14ac:dyDescent="0.25">
      <c r="B18">
        <f>IF(C18=0,B17,B17*10^C18+VALUE(I3))</f>
        <v>77</v>
      </c>
      <c r="C18">
        <f>IF(C16&lt;7,0,IF(B2&gt;8,7,C2))</f>
        <v>0</v>
      </c>
    </row>
    <row r="19" spans="2:3" x14ac:dyDescent="0.25">
      <c r="B19">
        <f>MOD(B18,97)</f>
        <v>77</v>
      </c>
    </row>
    <row r="20" spans="2:3" x14ac:dyDescent="0.25">
      <c r="B20">
        <f>98-B19</f>
        <v>21</v>
      </c>
      <c r="C20" t="str">
        <f>IF(B20&lt;10,CONCATENATE("0",B20),CONCATENATE(B20))</f>
        <v>21</v>
      </c>
    </row>
  </sheetData>
  <sheetProtection password="CA1F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topLeftCell="A4" workbookViewId="0">
      <selection activeCell="F10" sqref="F10"/>
    </sheetView>
  </sheetViews>
  <sheetFormatPr defaultRowHeight="15" x14ac:dyDescent="0.25"/>
  <cols>
    <col min="1" max="1" width="54.85546875" customWidth="1"/>
    <col min="3" max="3" width="9.140625" style="1"/>
    <col min="4" max="4" width="9.140625" style="3"/>
  </cols>
  <sheetData>
    <row r="2" spans="1:4" x14ac:dyDescent="0.25">
      <c r="A2" t="str">
        <f>CONCATENATE(RIGHT(Sheet0!D4,24),LEFT(Sheet0!D4,2),"00")</f>
        <v>NABZ00000000137010001944AZ00</v>
      </c>
    </row>
    <row r="3" spans="1:4" x14ac:dyDescent="0.25">
      <c r="A3">
        <f>IF(OR(LEFT(Sheet0!D4,4)&lt;&gt;"AZ00",LEN(Sheet0!D4)&lt;&gt;28,LEN(A4)&lt;34,LEN(A4)&gt;56,D30=0),0,1)</f>
        <v>1</v>
      </c>
      <c r="B3" t="str">
        <f>MID($A$2,1,1)</f>
        <v>N</v>
      </c>
      <c r="C3" s="1">
        <f>IF(AND(CODE(B3)&gt;=48,CODE(B3)&lt;=57),B3,IF(AND(CODE(B3)&gt;=65,CODE(B3)&lt;=90),CODE(B3)-55,88))</f>
        <v>23</v>
      </c>
      <c r="D3" s="3">
        <f>IF(OR(AND(CODE(B3)&gt;=65,CODE(B3)&lt;=90),AND(CODE(B3)&gt;=48,CODE(B3)&lt;=57)),1,0)</f>
        <v>1</v>
      </c>
    </row>
    <row r="4" spans="1:4" x14ac:dyDescent="0.25">
      <c r="A4" t="str">
        <f>CONCATENATE(C3,C4,C5,C6,C7,C8,C9,C10,C11,C12,C13,C14,C15,C16,C17,C18,C19,C20,C21,C22,C23,C24,C25,C26,C27,C28,C29,C30)</f>
        <v>2310113500000000137010001944103500</v>
      </c>
      <c r="B4" t="str">
        <f>MID($A$2,2,1)</f>
        <v>A</v>
      </c>
      <c r="C4" s="1">
        <f t="shared" ref="C4:C30" si="0">IF(AND(CODE(B4)&gt;=48,CODE(B4)&lt;=57),B4,IF(AND(CODE(B4)&gt;=65,CODE(B4)&lt;=90),CODE(B4)-55,88))</f>
        <v>10</v>
      </c>
      <c r="D4" s="3">
        <f>IF(D3=0,0,IF(OR(AND(CODE(B4)&gt;=65,CODE(B4)&lt;=90),AND(CODE(B4)&gt;=48,CODE(B4)&lt;=57)),1,0))</f>
        <v>1</v>
      </c>
    </row>
    <row r="5" spans="1:4" x14ac:dyDescent="0.25">
      <c r="B5" t="str">
        <f>MID($A$2,3,1)</f>
        <v>B</v>
      </c>
      <c r="C5" s="1">
        <f t="shared" si="0"/>
        <v>11</v>
      </c>
      <c r="D5" s="3">
        <f t="shared" ref="D5:D30" si="1">IF(D4=0,0,IF(OR(AND(CODE(B5)&gt;=65,CODE(B5)&lt;=90),AND(CODE(B5)&gt;=48,CODE(B5)&lt;=57)),1,0))</f>
        <v>1</v>
      </c>
    </row>
    <row r="6" spans="1:4" x14ac:dyDescent="0.25">
      <c r="B6" t="str">
        <f>MID($A$2,4,1)</f>
        <v>Z</v>
      </c>
      <c r="C6" s="1">
        <f t="shared" si="0"/>
        <v>35</v>
      </c>
      <c r="D6" s="3">
        <f t="shared" si="1"/>
        <v>1</v>
      </c>
    </row>
    <row r="7" spans="1:4" x14ac:dyDescent="0.25">
      <c r="B7" t="str">
        <f>MID($A$2,5,1)</f>
        <v>0</v>
      </c>
      <c r="C7" s="1" t="str">
        <f t="shared" si="0"/>
        <v>0</v>
      </c>
      <c r="D7" s="3">
        <f t="shared" si="1"/>
        <v>1</v>
      </c>
    </row>
    <row r="8" spans="1:4" x14ac:dyDescent="0.25">
      <c r="B8" t="str">
        <f>MID($A$2,6,1)</f>
        <v>0</v>
      </c>
      <c r="C8" s="1" t="str">
        <f t="shared" si="0"/>
        <v>0</v>
      </c>
      <c r="D8" s="3">
        <f t="shared" si="1"/>
        <v>1</v>
      </c>
    </row>
    <row r="9" spans="1:4" x14ac:dyDescent="0.25">
      <c r="B9" t="str">
        <f>MID($A$2,7,1)</f>
        <v>0</v>
      </c>
      <c r="C9" s="1" t="str">
        <f t="shared" si="0"/>
        <v>0</v>
      </c>
      <c r="D9" s="3">
        <f t="shared" si="1"/>
        <v>1</v>
      </c>
    </row>
    <row r="10" spans="1:4" x14ac:dyDescent="0.25">
      <c r="B10" t="str">
        <f>MID($A$2,8,1)</f>
        <v>0</v>
      </c>
      <c r="C10" s="1" t="str">
        <f t="shared" si="0"/>
        <v>0</v>
      </c>
      <c r="D10" s="3">
        <f t="shared" si="1"/>
        <v>1</v>
      </c>
    </row>
    <row r="11" spans="1:4" x14ac:dyDescent="0.25">
      <c r="B11" t="str">
        <f>MID($A$2,9,1)</f>
        <v>0</v>
      </c>
      <c r="C11" s="1" t="str">
        <f t="shared" si="0"/>
        <v>0</v>
      </c>
      <c r="D11" s="3">
        <f t="shared" si="1"/>
        <v>1</v>
      </c>
    </row>
    <row r="12" spans="1:4" x14ac:dyDescent="0.25">
      <c r="B12" t="str">
        <f>MID($A$2,10,1)</f>
        <v>0</v>
      </c>
      <c r="C12" s="1" t="str">
        <f t="shared" si="0"/>
        <v>0</v>
      </c>
      <c r="D12" s="3">
        <f t="shared" si="1"/>
        <v>1</v>
      </c>
    </row>
    <row r="13" spans="1:4" x14ac:dyDescent="0.25">
      <c r="B13" t="str">
        <f>MID($A$2,11,1)</f>
        <v>0</v>
      </c>
      <c r="C13" s="1" t="str">
        <f t="shared" si="0"/>
        <v>0</v>
      </c>
      <c r="D13" s="3">
        <f t="shared" si="1"/>
        <v>1</v>
      </c>
    </row>
    <row r="14" spans="1:4" x14ac:dyDescent="0.25">
      <c r="B14" t="str">
        <f>MID($A$2,12,1)</f>
        <v>0</v>
      </c>
      <c r="C14" s="1" t="str">
        <f t="shared" si="0"/>
        <v>0</v>
      </c>
      <c r="D14" s="3">
        <f t="shared" si="1"/>
        <v>1</v>
      </c>
    </row>
    <row r="15" spans="1:4" x14ac:dyDescent="0.25">
      <c r="B15" t="str">
        <f>MID($A$2,13,1)</f>
        <v>1</v>
      </c>
      <c r="C15" s="1" t="str">
        <f t="shared" si="0"/>
        <v>1</v>
      </c>
      <c r="D15" s="3">
        <f t="shared" si="1"/>
        <v>1</v>
      </c>
    </row>
    <row r="16" spans="1:4" x14ac:dyDescent="0.25">
      <c r="B16" t="str">
        <f>MID($A$2,14,1)</f>
        <v>3</v>
      </c>
      <c r="C16" s="1" t="str">
        <f t="shared" si="0"/>
        <v>3</v>
      </c>
      <c r="D16" s="3">
        <f t="shared" si="1"/>
        <v>1</v>
      </c>
    </row>
    <row r="17" spans="2:4" x14ac:dyDescent="0.25">
      <c r="B17" t="str">
        <f>MID($A$2,15,1)</f>
        <v>7</v>
      </c>
      <c r="C17" s="1" t="str">
        <f t="shared" si="0"/>
        <v>7</v>
      </c>
      <c r="D17" s="3">
        <f t="shared" si="1"/>
        <v>1</v>
      </c>
    </row>
    <row r="18" spans="2:4" x14ac:dyDescent="0.25">
      <c r="B18" t="str">
        <f>MID($A$2,16,1)</f>
        <v>0</v>
      </c>
      <c r="C18" s="1" t="str">
        <f t="shared" si="0"/>
        <v>0</v>
      </c>
      <c r="D18" s="3">
        <f t="shared" si="1"/>
        <v>1</v>
      </c>
    </row>
    <row r="19" spans="2:4" x14ac:dyDescent="0.25">
      <c r="B19" t="str">
        <f>MID($A$2,17,1)</f>
        <v>1</v>
      </c>
      <c r="C19" s="1" t="str">
        <f t="shared" si="0"/>
        <v>1</v>
      </c>
      <c r="D19" s="3">
        <f t="shared" si="1"/>
        <v>1</v>
      </c>
    </row>
    <row r="20" spans="2:4" x14ac:dyDescent="0.25">
      <c r="B20" t="str">
        <f>MID($A$2,18,1)</f>
        <v>0</v>
      </c>
      <c r="C20" s="1" t="str">
        <f t="shared" si="0"/>
        <v>0</v>
      </c>
      <c r="D20" s="3">
        <f t="shared" si="1"/>
        <v>1</v>
      </c>
    </row>
    <row r="21" spans="2:4" x14ac:dyDescent="0.25">
      <c r="B21" t="str">
        <f>MID($A$2,19,1)</f>
        <v>0</v>
      </c>
      <c r="C21" s="1" t="str">
        <f t="shared" si="0"/>
        <v>0</v>
      </c>
      <c r="D21" s="3">
        <f t="shared" si="1"/>
        <v>1</v>
      </c>
    </row>
    <row r="22" spans="2:4" x14ac:dyDescent="0.25">
      <c r="B22" t="str">
        <f>MID($A$2,20,1)</f>
        <v>0</v>
      </c>
      <c r="C22" s="1" t="str">
        <f t="shared" si="0"/>
        <v>0</v>
      </c>
      <c r="D22" s="3">
        <f t="shared" si="1"/>
        <v>1</v>
      </c>
    </row>
    <row r="23" spans="2:4" x14ac:dyDescent="0.25">
      <c r="B23" t="str">
        <f>MID($A$2,21,1)</f>
        <v>1</v>
      </c>
      <c r="C23" s="1" t="str">
        <f t="shared" si="0"/>
        <v>1</v>
      </c>
      <c r="D23" s="3">
        <f t="shared" si="1"/>
        <v>1</v>
      </c>
    </row>
    <row r="24" spans="2:4" x14ac:dyDescent="0.25">
      <c r="B24" t="str">
        <f>MID($A$2,22,1)</f>
        <v>9</v>
      </c>
      <c r="C24" s="1" t="str">
        <f t="shared" si="0"/>
        <v>9</v>
      </c>
      <c r="D24" s="3">
        <f t="shared" si="1"/>
        <v>1</v>
      </c>
    </row>
    <row r="25" spans="2:4" x14ac:dyDescent="0.25">
      <c r="B25" t="str">
        <f>MID($A$2,23,1)</f>
        <v>4</v>
      </c>
      <c r="C25" s="1" t="str">
        <f t="shared" si="0"/>
        <v>4</v>
      </c>
      <c r="D25" s="3">
        <f t="shared" si="1"/>
        <v>1</v>
      </c>
    </row>
    <row r="26" spans="2:4" x14ac:dyDescent="0.25">
      <c r="B26" t="str">
        <f>MID($A$2,24,1)</f>
        <v>4</v>
      </c>
      <c r="C26" s="1" t="str">
        <f t="shared" si="0"/>
        <v>4</v>
      </c>
      <c r="D26" s="3">
        <f t="shared" si="1"/>
        <v>1</v>
      </c>
    </row>
    <row r="27" spans="2:4" x14ac:dyDescent="0.25">
      <c r="B27" t="str">
        <f>MID($A$2,25,1)</f>
        <v>A</v>
      </c>
      <c r="C27" s="1">
        <f t="shared" si="0"/>
        <v>10</v>
      </c>
      <c r="D27" s="3">
        <f t="shared" si="1"/>
        <v>1</v>
      </c>
    </row>
    <row r="28" spans="2:4" x14ac:dyDescent="0.25">
      <c r="B28" t="str">
        <f>MID($A$2,26,1)</f>
        <v>Z</v>
      </c>
      <c r="C28" s="1">
        <f t="shared" si="0"/>
        <v>35</v>
      </c>
      <c r="D28" s="3">
        <f t="shared" si="1"/>
        <v>1</v>
      </c>
    </row>
    <row r="29" spans="2:4" x14ac:dyDescent="0.25">
      <c r="B29" t="str">
        <f>MID($A$2,27,1)</f>
        <v>0</v>
      </c>
      <c r="C29" s="1" t="str">
        <f t="shared" si="0"/>
        <v>0</v>
      </c>
      <c r="D29" s="3">
        <f t="shared" si="1"/>
        <v>1</v>
      </c>
    </row>
    <row r="30" spans="2:4" x14ac:dyDescent="0.25">
      <c r="B30" t="str">
        <f>MID($A$2,28,1)</f>
        <v>0</v>
      </c>
      <c r="C30" s="1" t="str">
        <f t="shared" si="0"/>
        <v>0</v>
      </c>
      <c r="D30" s="3">
        <f t="shared" si="1"/>
        <v>1</v>
      </c>
    </row>
  </sheetData>
  <sheetProtection password="CA1F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0" sqref="F10"/>
    </sheetView>
  </sheetViews>
  <sheetFormatPr defaultRowHeight="15" x14ac:dyDescent="0.25"/>
  <cols>
    <col min="1" max="1" width="60" customWidth="1"/>
    <col min="2" max="2" width="14.7109375" customWidth="1"/>
    <col min="3" max="3" width="13" customWidth="1"/>
  </cols>
  <sheetData>
    <row r="1" spans="1:11" x14ac:dyDescent="0.25">
      <c r="A1" s="3"/>
    </row>
    <row r="2" spans="1:11" x14ac:dyDescent="0.25">
      <c r="A2" s="1" t="str">
        <f>Sheet4!A4</f>
        <v>0006200008200009087647292733</v>
      </c>
      <c r="B2">
        <f>IF(MOD(LEN(A2)-9,7)=0,INT((LEN(A2)-9)/7)+2,INT((LEN(A2)-9)/7+2))</f>
        <v>4</v>
      </c>
      <c r="C2">
        <f>MOD(LEN(A2)-9,7)</f>
        <v>5</v>
      </c>
    </row>
    <row r="3" spans="1:11" x14ac:dyDescent="0.25">
      <c r="B3" t="str">
        <f>LEFT(A2,9)</f>
        <v>000620000</v>
      </c>
      <c r="C3" t="str">
        <f>MID(A2,10,7)</f>
        <v>8200009</v>
      </c>
      <c r="D3" t="str">
        <f>MID(A2,17,7)</f>
        <v>0876472</v>
      </c>
      <c r="E3" t="str">
        <f>MID(A2,24,7)</f>
        <v>92733</v>
      </c>
      <c r="F3" t="str">
        <f>MID(A2,31,7)</f>
        <v/>
      </c>
      <c r="G3" t="str">
        <f>MID(A2,38,7)</f>
        <v/>
      </c>
      <c r="H3" t="str">
        <f>MID(A2,45,7)</f>
        <v/>
      </c>
      <c r="I3" t="str">
        <f>MID(A2,52,7)</f>
        <v/>
      </c>
      <c r="J3" t="str">
        <f>MID(A2,59,7)</f>
        <v/>
      </c>
      <c r="K3" t="str">
        <f>MID(A2,66,7)</f>
        <v/>
      </c>
    </row>
    <row r="4" spans="1:11" x14ac:dyDescent="0.25">
      <c r="B4">
        <f>VALUE(B3)</f>
        <v>620000</v>
      </c>
    </row>
    <row r="5" spans="1:11" x14ac:dyDescent="0.25">
      <c r="B5">
        <f>MOD(B4,97)</f>
        <v>73</v>
      </c>
    </row>
    <row r="6" spans="1:11" x14ac:dyDescent="0.25">
      <c r="B6" s="2">
        <f>IF(C6=0,B5,B5*10^C6+VALUE(C3))</f>
        <v>738200009</v>
      </c>
      <c r="C6">
        <f>IF($B$2=2,C2,IF($B$2&gt;2,7,0))</f>
        <v>7</v>
      </c>
    </row>
    <row r="7" spans="1:11" x14ac:dyDescent="0.25">
      <c r="B7">
        <f>MOD(B6,97)</f>
        <v>36</v>
      </c>
    </row>
    <row r="8" spans="1:11" x14ac:dyDescent="0.25">
      <c r="B8">
        <f>IF(C8=0,B7,B7*10^C8+VALUE(D3))</f>
        <v>360876472</v>
      </c>
      <c r="C8">
        <f>IF($B$2=3,C2,IF($B$2&gt;3,7,0))</f>
        <v>7</v>
      </c>
    </row>
    <row r="9" spans="1:11" x14ac:dyDescent="0.25">
      <c r="B9">
        <f>MOD(B8,97)</f>
        <v>0</v>
      </c>
    </row>
    <row r="10" spans="1:11" x14ac:dyDescent="0.25">
      <c r="B10">
        <f>IF(C10=0,B9,B9*10^C10+VALUE(E3))</f>
        <v>92733</v>
      </c>
      <c r="C10">
        <f>IF($B$2=4,C2,IF($B$2&gt;4,7,0))</f>
        <v>5</v>
      </c>
    </row>
    <row r="11" spans="1:11" x14ac:dyDescent="0.25">
      <c r="B11">
        <f>MOD(B10,97)</f>
        <v>1</v>
      </c>
    </row>
    <row r="12" spans="1:11" x14ac:dyDescent="0.25">
      <c r="B12">
        <f>IF(C12=0,B11,B11*10^C12+VALUE(F3))</f>
        <v>1</v>
      </c>
      <c r="C12">
        <f>IF($B$2=5,C2,IF($B$2&gt;5,7,0))</f>
        <v>0</v>
      </c>
    </row>
    <row r="13" spans="1:11" x14ac:dyDescent="0.25">
      <c r="B13">
        <f>MOD(B12,97)</f>
        <v>1</v>
      </c>
    </row>
    <row r="14" spans="1:11" x14ac:dyDescent="0.25">
      <c r="B14">
        <f>IF(C14=0,B13,B13*10^C14+VALUE(G3))</f>
        <v>1</v>
      </c>
      <c r="C14" s="3">
        <f>IF($B$2=6,C2,IF($B$2&gt;6,7,0))</f>
        <v>0</v>
      </c>
    </row>
    <row r="15" spans="1:11" x14ac:dyDescent="0.25">
      <c r="B15">
        <f>MOD(B14,97)</f>
        <v>1</v>
      </c>
    </row>
    <row r="16" spans="1:11" x14ac:dyDescent="0.25">
      <c r="B16">
        <f>IF(C16=0,B15,B15*10^C16+VALUE(H3))</f>
        <v>1</v>
      </c>
      <c r="C16">
        <f>IF($B$2=7,C2,IF($B$2&gt;7,7,0))</f>
        <v>0</v>
      </c>
    </row>
    <row r="17" spans="2:3" x14ac:dyDescent="0.25">
      <c r="B17">
        <f>MOD(B16,97)</f>
        <v>1</v>
      </c>
    </row>
    <row r="18" spans="2:3" x14ac:dyDescent="0.25">
      <c r="B18">
        <f>IF(C18=0,B17,B17*10^C18+VALUE(I3))</f>
        <v>1</v>
      </c>
      <c r="C18">
        <f>IF($B$2=8,C2,IF($B$2&gt;8,7,0))</f>
        <v>0</v>
      </c>
    </row>
    <row r="19" spans="2:3" x14ac:dyDescent="0.25">
      <c r="B19">
        <f>MOD(B18,97)</f>
        <v>1</v>
      </c>
    </row>
    <row r="20" spans="2:3" x14ac:dyDescent="0.25">
      <c r="B20">
        <f>IF(C20=0,B19,B19*10^C20+VALUE(J3))</f>
        <v>1</v>
      </c>
      <c r="C20">
        <f>IF($B$2=9,C2,IF($B$2&gt;9,7,0))</f>
        <v>0</v>
      </c>
    </row>
    <row r="21" spans="2:3" x14ac:dyDescent="0.25">
      <c r="B21">
        <f>MOD(B20,97)</f>
        <v>1</v>
      </c>
    </row>
    <row r="22" spans="2:3" x14ac:dyDescent="0.25">
      <c r="B22">
        <f>IF(C22=0,B21,B21*10^C22+VALUE(K3))</f>
        <v>1</v>
      </c>
      <c r="C22">
        <f>IF($B$2=10,C2,IF($B$2&gt;10,7,0))</f>
        <v>0</v>
      </c>
    </row>
    <row r="23" spans="2:3" x14ac:dyDescent="0.25">
      <c r="B23">
        <f>MOD(B22,97)</f>
        <v>1</v>
      </c>
    </row>
  </sheetData>
  <sheetProtection password="CA1F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"/>
  <sheetViews>
    <sheetView workbookViewId="0">
      <selection activeCell="F10" sqref="F10"/>
    </sheetView>
  </sheetViews>
  <sheetFormatPr defaultRowHeight="15" x14ac:dyDescent="0.25"/>
  <cols>
    <col min="1" max="1" width="65.7109375" customWidth="1"/>
    <col min="3" max="3" width="9.140625" style="1"/>
    <col min="4" max="4" width="9.140625" style="3"/>
  </cols>
  <sheetData>
    <row r="2" spans="1:6" x14ac:dyDescent="0.25">
      <c r="A2" t="str">
        <f>CONCATENATE(RIGHT(Sheet0!D9,A5-4),LEFT(Sheet0!D9,4))</f>
        <v>0006200008200009087647TR33</v>
      </c>
    </row>
    <row r="3" spans="1:6" x14ac:dyDescent="0.25">
      <c r="A3">
        <f>IF(OR(LEN(Sheet0!D9)&gt;34,Sheet3!B23&lt;&gt;1),0,1)</f>
        <v>1</v>
      </c>
      <c r="B3" t="str">
        <f>MID($A$2,1,1)</f>
        <v>0</v>
      </c>
      <c r="C3" s="1" t="str">
        <f>IF(AND(CODE(B3)&gt;=48,CODE(B3)&lt;=57),B3,IF(AND(CODE(B3)&gt;=65,CODE(B3)&lt;=90),CODE(B3)-55,88))</f>
        <v>0</v>
      </c>
      <c r="D3" s="3">
        <f>IF(OR(AND(CODE(B3)&gt;=65,CODE(B3)&lt;=90),AND(CODE(B3)&gt;=48,CODE(B3)&lt;=57)),1,0)</f>
        <v>1</v>
      </c>
    </row>
    <row r="4" spans="1:6" x14ac:dyDescent="0.25">
      <c r="A4" s="3" t="str">
        <f>TRIM(CONCATENATE(C3,C4,C5,C6,C7,C8,C9,C10,C11,C12,C13,C14,C15,C16,C17,C18,C19,C20,C21,C22,C23,C24,C25,C26,C27,C28,C29,C30,C31,C32,C33,C34,C35,C36))</f>
        <v>0006200008200009087647292733</v>
      </c>
      <c r="B4" t="str">
        <f>MID($A$2,2,1)</f>
        <v>0</v>
      </c>
      <c r="C4" s="1" t="str">
        <f>IF($A$5&lt;$F4," ",IF(AND(CODE(B4)&gt;=48,CODE(B4)&lt;=57),B4,IF(AND(CODE(B4)&gt;=65,CODE(B4)&lt;=90),CODE(B4)-55,88)))</f>
        <v>0</v>
      </c>
      <c r="D4" s="3">
        <f>IF($A$5&lt;2,D3,IF(D3=0,0,IF(OR(AND(CODE(B4)&gt;=65,CODE(B4)&lt;=90),AND(CODE(B4)&gt;=48,CODE(B4)&lt;=57)),1,0)))</f>
        <v>1</v>
      </c>
      <c r="F4">
        <v>2</v>
      </c>
    </row>
    <row r="5" spans="1:6" x14ac:dyDescent="0.25">
      <c r="A5">
        <f>LEN(Sheet0!D9)</f>
        <v>26</v>
      </c>
      <c r="B5" t="str">
        <f>MID($A$2,3,1)</f>
        <v>0</v>
      </c>
      <c r="C5" s="1" t="str">
        <f t="shared" ref="C5:C36" si="0">IF($A$5&lt;$F5," ",IF(AND(CODE(B5)&gt;=48,CODE(B5)&lt;=57),B5,IF(AND(CODE(B5)&gt;=65,CODE(B5)&lt;=90),CODE(B5)-55,88)))</f>
        <v>0</v>
      </c>
      <c r="D5" s="3">
        <f>IF($A$5&lt;3,D4,IF(D4=0,0,IF(OR(AND(CODE(B5)&gt;=65,CODE(B5)&lt;=90),AND(CODE(B5)&gt;=48,CODE(B5)&lt;=57)),1,0)))</f>
        <v>1</v>
      </c>
      <c r="F5">
        <v>3</v>
      </c>
    </row>
    <row r="6" spans="1:6" x14ac:dyDescent="0.25">
      <c r="A6">
        <f>LEN(A4)</f>
        <v>28</v>
      </c>
      <c r="B6" t="str">
        <f>MID($A$2,4,1)</f>
        <v>6</v>
      </c>
      <c r="C6" s="1" t="str">
        <f t="shared" si="0"/>
        <v>6</v>
      </c>
      <c r="D6" s="3">
        <f>IF($A$5&lt;4,D5,IF(D5=0,0,IF(OR(AND(CODE(B6)&gt;=65,CODE(B6)&lt;=90),AND(CODE(B6)&gt;=48,CODE(B6)&lt;=57)),1,0)))</f>
        <v>1</v>
      </c>
      <c r="F6">
        <v>4</v>
      </c>
    </row>
    <row r="7" spans="1:6" x14ac:dyDescent="0.25">
      <c r="B7" t="str">
        <f>MID($A$2,5,1)</f>
        <v>2</v>
      </c>
      <c r="C7" s="1" t="str">
        <f t="shared" si="0"/>
        <v>2</v>
      </c>
      <c r="D7" s="3">
        <f>IF($A$5&lt;5,D6,IF(D6=0,0,IF(OR(AND(CODE(B7)&gt;=65,CODE(B7)&lt;=90),AND(CODE(B7)&gt;=48,CODE(B7)&lt;=57)),1,0)))</f>
        <v>1</v>
      </c>
      <c r="F7">
        <v>5</v>
      </c>
    </row>
    <row r="8" spans="1:6" x14ac:dyDescent="0.25">
      <c r="B8" t="str">
        <f>MID($A$2,6,1)</f>
        <v>0</v>
      </c>
      <c r="C8" s="1" t="str">
        <f t="shared" si="0"/>
        <v>0</v>
      </c>
      <c r="D8" s="3">
        <f>IF($A$5&lt;6,D7,IF(D7=0,0,IF(OR(AND(CODE(B8)&gt;=65,CODE(B8)&lt;=90),AND(CODE(B8)&gt;=48,CODE(B8)&lt;=57)),1,0)))</f>
        <v>1</v>
      </c>
      <c r="F8">
        <v>6</v>
      </c>
    </row>
    <row r="9" spans="1:6" x14ac:dyDescent="0.25">
      <c r="B9" t="str">
        <f>MID($A$2,7,1)</f>
        <v>0</v>
      </c>
      <c r="C9" s="1" t="str">
        <f t="shared" si="0"/>
        <v>0</v>
      </c>
      <c r="D9" s="3">
        <f>IF($A$5&lt;7,D8,IF(D8=0,0,IF(OR(AND(CODE(B9)&gt;=65,CODE(B9)&lt;=90),AND(CODE(B9)&gt;=48,CODE(B9)&lt;=57)),1,0)))</f>
        <v>1</v>
      </c>
      <c r="F9">
        <v>7</v>
      </c>
    </row>
    <row r="10" spans="1:6" x14ac:dyDescent="0.25">
      <c r="B10" t="str">
        <f>MID($A$2,8,1)</f>
        <v>0</v>
      </c>
      <c r="C10" s="1" t="str">
        <f t="shared" si="0"/>
        <v>0</v>
      </c>
      <c r="D10" s="3">
        <f>IF($A$5&lt;8,D9,IF(D9=0,0,IF(OR(AND(CODE(B10)&gt;=65,CODE(B10)&lt;=90),AND(CODE(B10)&gt;=48,CODE(B10)&lt;=57)),1,0)))</f>
        <v>1</v>
      </c>
      <c r="F10">
        <v>8</v>
      </c>
    </row>
    <row r="11" spans="1:6" x14ac:dyDescent="0.25">
      <c r="B11" t="str">
        <f>MID($A$2,9,1)</f>
        <v>0</v>
      </c>
      <c r="C11" s="1" t="str">
        <f t="shared" si="0"/>
        <v>0</v>
      </c>
      <c r="D11" s="3">
        <f>IF($A$5&lt;9,D10,IF(D10=0,0,IF(OR(AND(CODE(B11)&gt;=65,CODE(B11)&lt;=90),AND(CODE(B11)&gt;=48,CODE(B11)&lt;=57)),1,0)))</f>
        <v>1</v>
      </c>
      <c r="F11">
        <v>9</v>
      </c>
    </row>
    <row r="12" spans="1:6" x14ac:dyDescent="0.25">
      <c r="B12" t="str">
        <f>MID($A$2,10,1)</f>
        <v>8</v>
      </c>
      <c r="C12" s="1" t="str">
        <f t="shared" si="0"/>
        <v>8</v>
      </c>
      <c r="D12" s="3">
        <f>IF($A$5&lt;10,D11,IF(D11=0,0,IF(OR(AND(CODE(B12)&gt;=65,CODE(B12)&lt;=90),AND(CODE(B12)&gt;=48,CODE(B12)&lt;=57)),1,0)))</f>
        <v>1</v>
      </c>
      <c r="F12">
        <v>10</v>
      </c>
    </row>
    <row r="13" spans="1:6" x14ac:dyDescent="0.25">
      <c r="B13" t="str">
        <f>MID($A$2,11,1)</f>
        <v>2</v>
      </c>
      <c r="C13" s="1" t="str">
        <f t="shared" si="0"/>
        <v>2</v>
      </c>
      <c r="D13" s="3">
        <f>IF($A$5&lt;11,D12,IF(D12=0,0,IF(OR(AND(CODE(B13)&gt;=65,CODE(B13)&lt;=90),AND(CODE(B13)&gt;=48,CODE(B13)&lt;=57)),1,0)))</f>
        <v>1</v>
      </c>
      <c r="F13">
        <v>11</v>
      </c>
    </row>
    <row r="14" spans="1:6" x14ac:dyDescent="0.25">
      <c r="B14" t="str">
        <f>MID($A$2,12,1)</f>
        <v>0</v>
      </c>
      <c r="C14" s="1" t="str">
        <f t="shared" si="0"/>
        <v>0</v>
      </c>
      <c r="D14" s="3">
        <f>IF($A$5&lt;12,D13,IF(D13=0,0,IF(OR(AND(CODE(B14)&gt;=65,CODE(B14)&lt;=90),AND(CODE(B14)&gt;=48,CODE(B14)&lt;=57)),1,0)))</f>
        <v>1</v>
      </c>
      <c r="F14">
        <v>12</v>
      </c>
    </row>
    <row r="15" spans="1:6" x14ac:dyDescent="0.25">
      <c r="B15" t="str">
        <f>MID($A$2,13,1)</f>
        <v>0</v>
      </c>
      <c r="C15" s="1" t="str">
        <f t="shared" si="0"/>
        <v>0</v>
      </c>
      <c r="D15" s="3">
        <f>IF($A$5&lt;13,D14,IF(D14=0,0,IF(OR(AND(CODE(B15)&gt;=65,CODE(B15)&lt;=90),AND(CODE(B15)&gt;=48,CODE(B15)&lt;=57)),1,0)))</f>
        <v>1</v>
      </c>
      <c r="F15">
        <v>13</v>
      </c>
    </row>
    <row r="16" spans="1:6" x14ac:dyDescent="0.25">
      <c r="B16" t="str">
        <f>MID($A$2,14,1)</f>
        <v>0</v>
      </c>
      <c r="C16" s="1" t="str">
        <f t="shared" si="0"/>
        <v>0</v>
      </c>
      <c r="D16" s="3">
        <f>IF($A$5&lt;14,D15,IF(D15=0,0,IF(OR(AND(CODE(B16)&gt;=65,CODE(B16)&lt;=90),AND(CODE(B16)&gt;=48,CODE(B16)&lt;=57)),1,0)))</f>
        <v>1</v>
      </c>
      <c r="F16">
        <v>14</v>
      </c>
    </row>
    <row r="17" spans="2:6" x14ac:dyDescent="0.25">
      <c r="B17" t="str">
        <f>MID($A$2,15,1)</f>
        <v>0</v>
      </c>
      <c r="C17" s="1" t="str">
        <f t="shared" si="0"/>
        <v>0</v>
      </c>
      <c r="D17" s="3">
        <f>IF($A$5&lt;15,D16,IF(D16=0,0,IF(OR(AND(CODE(B17)&gt;=65,CODE(B17)&lt;=90),AND(CODE(B17)&gt;=48,CODE(B17)&lt;=57)),1,0)))</f>
        <v>1</v>
      </c>
      <c r="F17">
        <v>15</v>
      </c>
    </row>
    <row r="18" spans="2:6" x14ac:dyDescent="0.25">
      <c r="B18" t="str">
        <f>MID($A$2,16,1)</f>
        <v>9</v>
      </c>
      <c r="C18" s="1" t="str">
        <f t="shared" si="0"/>
        <v>9</v>
      </c>
      <c r="D18" s="3">
        <f>IF($A$5&lt;16,D17,IF(D17=0,0,IF(OR(AND(CODE(B18)&gt;=65,CODE(B18)&lt;=90),AND(CODE(B18)&gt;=48,CODE(B18)&lt;=57)),1,0)))</f>
        <v>1</v>
      </c>
      <c r="F18">
        <v>16</v>
      </c>
    </row>
    <row r="19" spans="2:6" x14ac:dyDescent="0.25">
      <c r="B19" t="str">
        <f>MID($A$2,17,1)</f>
        <v>0</v>
      </c>
      <c r="C19" s="1" t="str">
        <f t="shared" si="0"/>
        <v>0</v>
      </c>
      <c r="D19" s="3">
        <f>IF($A$5&lt;17,D18,IF(D18=0,0,IF(OR(AND(CODE(B19)&gt;=65,CODE(B19)&lt;=90),AND(CODE(B19)&gt;=48,CODE(B19)&lt;=57)),1,0)))</f>
        <v>1</v>
      </c>
      <c r="F19">
        <v>17</v>
      </c>
    </row>
    <row r="20" spans="2:6" x14ac:dyDescent="0.25">
      <c r="B20" t="str">
        <f>MID($A$2,18,1)</f>
        <v>8</v>
      </c>
      <c r="C20" s="1" t="str">
        <f t="shared" si="0"/>
        <v>8</v>
      </c>
      <c r="D20" s="3">
        <f>IF($A$5&lt;18,D19,IF(D19=0,0,IF(OR(AND(CODE(B20)&gt;=65,CODE(B20)&lt;=90),AND(CODE(B20)&gt;=48,CODE(B20)&lt;=57)),1,0)))</f>
        <v>1</v>
      </c>
      <c r="F20">
        <v>18</v>
      </c>
    </row>
    <row r="21" spans="2:6" x14ac:dyDescent="0.25">
      <c r="B21" t="str">
        <f>MID($A$2,19,1)</f>
        <v>7</v>
      </c>
      <c r="C21" s="1" t="str">
        <f t="shared" si="0"/>
        <v>7</v>
      </c>
      <c r="D21" s="3">
        <f>IF($A$5&lt;19,D20,IF(D20=0,0,IF(OR(AND(CODE(B21)&gt;=65,CODE(B21)&lt;=90),AND(CODE(B21)&gt;=48,CODE(B21)&lt;=57)),1,0)))</f>
        <v>1</v>
      </c>
      <c r="F21">
        <v>19</v>
      </c>
    </row>
    <row r="22" spans="2:6" x14ac:dyDescent="0.25">
      <c r="B22" t="str">
        <f>MID($A$2,20,1)</f>
        <v>6</v>
      </c>
      <c r="C22" s="1" t="str">
        <f t="shared" si="0"/>
        <v>6</v>
      </c>
      <c r="D22" s="3">
        <f>IF($A$5&lt;20,D21,IF(D21=0,0,IF(OR(AND(CODE(B22)&gt;=65,CODE(B22)&lt;=90),AND(CODE(B22)&gt;=48,CODE(B22)&lt;=57)),1,0)))</f>
        <v>1</v>
      </c>
      <c r="F22">
        <v>20</v>
      </c>
    </row>
    <row r="23" spans="2:6" x14ac:dyDescent="0.25">
      <c r="B23" t="str">
        <f>MID($A$2,21,1)</f>
        <v>4</v>
      </c>
      <c r="C23" s="1" t="str">
        <f t="shared" si="0"/>
        <v>4</v>
      </c>
      <c r="D23" s="3">
        <f>IF($A$5&lt;21,D22,IF(D22=0,0,IF(OR(AND(CODE(B23)&gt;=65,CODE(B23)&lt;=90),AND(CODE(B23)&gt;=48,CODE(B23)&lt;=57)),1,0)))</f>
        <v>1</v>
      </c>
      <c r="F23">
        <v>21</v>
      </c>
    </row>
    <row r="24" spans="2:6" x14ac:dyDescent="0.25">
      <c r="B24" t="str">
        <f>MID($A$2,22,1)</f>
        <v>7</v>
      </c>
      <c r="C24" s="1" t="str">
        <f t="shared" si="0"/>
        <v>7</v>
      </c>
      <c r="D24" s="3">
        <f>IF($A$5&lt;22,D23,IF(D23=0,0,IF(OR(AND(CODE(B24)&gt;=65,CODE(B24)&lt;=90),AND(CODE(B24)&gt;=48,CODE(B24)&lt;=57)),1,0)))</f>
        <v>1</v>
      </c>
      <c r="F24">
        <v>22</v>
      </c>
    </row>
    <row r="25" spans="2:6" x14ac:dyDescent="0.25">
      <c r="B25" t="str">
        <f>MID($A$2,23,1)</f>
        <v>T</v>
      </c>
      <c r="C25" s="1">
        <f t="shared" si="0"/>
        <v>29</v>
      </c>
      <c r="D25" s="3">
        <f>IF($A$5&lt;23,D24,IF(D24=0,0,IF(OR(AND(CODE(B25)&gt;=65,CODE(B25)&lt;=90),AND(CODE(B25)&gt;=48,CODE(B25)&lt;=57)),1,0)))</f>
        <v>1</v>
      </c>
      <c r="F25">
        <v>23</v>
      </c>
    </row>
    <row r="26" spans="2:6" x14ac:dyDescent="0.25">
      <c r="B26" t="str">
        <f>MID($A$2,24,1)</f>
        <v>R</v>
      </c>
      <c r="C26" s="1">
        <f t="shared" si="0"/>
        <v>27</v>
      </c>
      <c r="D26" s="3">
        <f>IF($A$5&lt;24,D25,IF(D25=0,0,IF(OR(AND(CODE(B26)&gt;=65,CODE(B26)&lt;=90),AND(CODE(B26)&gt;=48,CODE(B26)&lt;=57)),1,0)))</f>
        <v>1</v>
      </c>
      <c r="F26">
        <v>24</v>
      </c>
    </row>
    <row r="27" spans="2:6" x14ac:dyDescent="0.25">
      <c r="B27" t="str">
        <f>MID($A$2,25,1)</f>
        <v>3</v>
      </c>
      <c r="C27" s="1" t="str">
        <f t="shared" si="0"/>
        <v>3</v>
      </c>
      <c r="D27" s="3">
        <f>IF($A$5&lt;25,D26,IF(D26=0,0,IF(OR(AND(CODE(B27)&gt;=65,CODE(B27)&lt;=90),AND(CODE(B27)&gt;=48,CODE(B27)&lt;=57)),1,0)))</f>
        <v>1</v>
      </c>
      <c r="F27">
        <v>25</v>
      </c>
    </row>
    <row r="28" spans="2:6" x14ac:dyDescent="0.25">
      <c r="B28" t="str">
        <f>MID($A$2,26,1)</f>
        <v>3</v>
      </c>
      <c r="C28" s="1" t="str">
        <f t="shared" si="0"/>
        <v>3</v>
      </c>
      <c r="D28" s="3">
        <f>IF($A$5&lt;26,D27,IF(D27=0,0,IF(OR(AND(CODE(B28)&gt;=65,CODE(B28)&lt;=90),AND(CODE(B28)&gt;=48,CODE(B28)&lt;=57)),1,0)))</f>
        <v>1</v>
      </c>
      <c r="F28">
        <v>26</v>
      </c>
    </row>
    <row r="29" spans="2:6" x14ac:dyDescent="0.25">
      <c r="B29" t="str">
        <f>MID($A$2,27,1)</f>
        <v/>
      </c>
      <c r="C29" s="1" t="str">
        <f t="shared" si="0"/>
        <v xml:space="preserve"> </v>
      </c>
      <c r="D29" s="3">
        <f>IF($A$5&lt;27,D28,IF(D28=0,0,IF(OR(AND(CODE(B29)&gt;=65,CODE(B29)&lt;=90),AND(CODE(B29)&gt;=48,CODE(B29)&lt;=57)),1,0)))</f>
        <v>1</v>
      </c>
      <c r="F29">
        <v>27</v>
      </c>
    </row>
    <row r="30" spans="2:6" x14ac:dyDescent="0.25">
      <c r="B30" t="str">
        <f>MID($A$2,28,1)</f>
        <v/>
      </c>
      <c r="C30" s="1" t="str">
        <f t="shared" si="0"/>
        <v xml:space="preserve"> </v>
      </c>
      <c r="D30" s="3">
        <f>IF($A$5&lt;28,D29,IF(D29=0,0,IF(OR(AND(CODE(B30)&gt;=65,CODE(B30)&lt;=90),AND(CODE(B30)&gt;=48,CODE(B30)&lt;=57)),1,0)))</f>
        <v>1</v>
      </c>
      <c r="F30">
        <v>28</v>
      </c>
    </row>
    <row r="31" spans="2:6" x14ac:dyDescent="0.25">
      <c r="B31" t="str">
        <f>MID($A$2,29,1)</f>
        <v/>
      </c>
      <c r="C31" s="1" t="str">
        <f t="shared" si="0"/>
        <v xml:space="preserve"> </v>
      </c>
      <c r="D31" s="3">
        <f>IF($A$5&lt;29,D30,IF(D30=0,0,IF(OR(AND(CODE(B31)&gt;=65,CODE(B31)&lt;=90),AND(CODE(B31)&gt;=48,CODE(B31)&lt;=57)),1,0)))</f>
        <v>1</v>
      </c>
      <c r="F31">
        <v>29</v>
      </c>
    </row>
    <row r="32" spans="2:6" x14ac:dyDescent="0.25">
      <c r="B32" t="str">
        <f>MID($A$2,30,1)</f>
        <v/>
      </c>
      <c r="C32" s="1" t="str">
        <f t="shared" si="0"/>
        <v xml:space="preserve"> </v>
      </c>
      <c r="D32" s="3">
        <f>IF($A$5&lt;30,D31,IF(D31=0,0,IF(OR(AND(CODE(B32)&gt;=65,CODE(B32)&lt;=90),AND(CODE(B32)&gt;=48,CODE(B32)&lt;=57)),1,0)))</f>
        <v>1</v>
      </c>
      <c r="F32">
        <v>30</v>
      </c>
    </row>
    <row r="33" spans="2:6" x14ac:dyDescent="0.25">
      <c r="B33" t="str">
        <f>MID($A$2,31,1)</f>
        <v/>
      </c>
      <c r="C33" s="1" t="str">
        <f t="shared" si="0"/>
        <v xml:space="preserve"> </v>
      </c>
      <c r="D33" s="3">
        <f>IF($A$5&lt;31,D32,IF(D32=0,0,IF(OR(AND(CODE(B33)&gt;=65,CODE(B33)&lt;=90),AND(CODE(B33)&gt;=48,CODE(B33)&lt;=57)),1,0)))</f>
        <v>1</v>
      </c>
      <c r="F33">
        <v>31</v>
      </c>
    </row>
    <row r="34" spans="2:6" x14ac:dyDescent="0.25">
      <c r="B34" t="str">
        <f>MID($A$2,32,1)</f>
        <v/>
      </c>
      <c r="C34" s="1" t="str">
        <f t="shared" si="0"/>
        <v xml:space="preserve"> </v>
      </c>
      <c r="D34" s="3">
        <f>IF($A$5&lt;32,D33,IF(D33=0,0,IF(OR(AND(CODE(B34)&gt;=65,CODE(B34)&lt;=90),AND(CODE(B34)&gt;=48,CODE(B34)&lt;=57)),1,0)))</f>
        <v>1</v>
      </c>
      <c r="F34">
        <v>32</v>
      </c>
    </row>
    <row r="35" spans="2:6" x14ac:dyDescent="0.25">
      <c r="B35" t="str">
        <f>MID($A$2,33,1)</f>
        <v/>
      </c>
      <c r="C35" s="1" t="str">
        <f t="shared" si="0"/>
        <v xml:space="preserve"> </v>
      </c>
      <c r="D35" s="3">
        <f>IF($A$5&lt;33,D34,IF(D34=0,0,IF(OR(AND(CODE(B35)&gt;=65,CODE(B35)&lt;=90),AND(CODE(B35)&gt;=48,CODE(B35)&lt;=57)),1,0)))</f>
        <v>1</v>
      </c>
      <c r="F35">
        <v>33</v>
      </c>
    </row>
    <row r="36" spans="2:6" x14ac:dyDescent="0.25">
      <c r="B36" t="str">
        <f>MID($A$2,34,1)</f>
        <v/>
      </c>
      <c r="C36" s="1" t="str">
        <f t="shared" si="0"/>
        <v xml:space="preserve"> </v>
      </c>
      <c r="D36" s="3">
        <f>IF($A$5&lt;34,D35,IF(D35=0,0,IF(OR(AND(CODE(B36)&gt;=65,CODE(B36)&lt;=90),AND(CODE(B36)&gt;=48,CODE(B36)&lt;=57)),1,0)))</f>
        <v>1</v>
      </c>
      <c r="F36">
        <v>34</v>
      </c>
    </row>
  </sheetData>
  <sheetProtection password="CA1F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Sheet0</vt:lpstr>
      <vt:lpstr>Sheet1</vt:lpstr>
      <vt:lpstr>Sheet2</vt:lpstr>
      <vt:lpstr>Sheet3</vt:lpstr>
      <vt:lpstr>Sheet4</vt:lpstr>
    </vt:vector>
  </TitlesOfParts>
  <Company>CBAR. Payment Sysytems and Settlement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Generation &amp; Validation IBAN.</dc:subject>
  <dc:creator>Shakir Mamedov</dc:creator>
  <cp:lastModifiedBy>Kəmalə Rustəmova</cp:lastModifiedBy>
  <dcterms:created xsi:type="dcterms:W3CDTF">2010-12-20T08:09:00Z</dcterms:created>
  <dcterms:modified xsi:type="dcterms:W3CDTF">2021-10-27T10:05:25Z</dcterms:modified>
</cp:coreProperties>
</file>